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85" windowHeight="10965" firstSheet="1" activeTab="3"/>
  </bookViews>
  <sheets>
    <sheet name="CL values" sheetId="1" r:id="rId1"/>
    <sheet name="Lift Coefficient chart" sheetId="2" r:id="rId2"/>
    <sheet name="Weinig Factor chart" sheetId="3" r:id="rId3"/>
    <sheet name="Space chord chart" sheetId="4" r:id="rId4"/>
    <sheet name="Weinig + xl value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<sst xmlns="http://schemas.openxmlformats.org/spreadsheetml/2006/main" count="30" uniqueCount="24">
  <si>
    <t>Calculation of Lift Coefficients for Constant thickness blades</t>
  </si>
  <si>
    <t>Note: alpha0 is the angle between the chord and the line of zero lift</t>
  </si>
  <si>
    <t>Camber</t>
  </si>
  <si>
    <t>Circular arc blades</t>
  </si>
  <si>
    <t>alpha0(rad)</t>
  </si>
  <si>
    <t>alpha (deg)</t>
  </si>
  <si>
    <t>CL</t>
  </si>
  <si>
    <t>alpha0(deg)</t>
  </si>
  <si>
    <t>Weinig Angle Exageration factor</t>
  </si>
  <si>
    <t>x/l</t>
  </si>
  <si>
    <t>Angle</t>
  </si>
  <si>
    <t>Guidelines for space:chord ratio</t>
  </si>
  <si>
    <t>nq</t>
  </si>
  <si>
    <t>(l/x)m</t>
  </si>
  <si>
    <t>(at mid section)</t>
  </si>
  <si>
    <t>(x/l)m</t>
  </si>
  <si>
    <t>(x/l)hub</t>
  </si>
  <si>
    <t>(x/l)tip</t>
  </si>
  <si>
    <t>Black figures are mean values from Wu Yulin</t>
  </si>
  <si>
    <t>Blue figures are from Joachim Raabe</t>
  </si>
  <si>
    <t>ns</t>
  </si>
  <si>
    <t>Wu:tip</t>
  </si>
  <si>
    <t>Wu:hub</t>
  </si>
  <si>
    <t>Green figures from Ytreoy (also quoted by Hothersall)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</si>
</sst>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"/>
    <numFmt numFmtId="166" formatCode="0.0000"/>
    <numFmt numFmtId="167" formatCode="0.0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8"/>
      <name val="Tahoma"/>
      <family val="0"/>
    </font>
    <font>
      <sz val="12.85"/>
      <color indexed="8"/>
      <name val="Tahoma"/>
      <family val="0"/>
    </font>
    <font>
      <sz val="15"/>
      <color indexed="8"/>
      <name val="Tahoma"/>
      <family val="0"/>
    </font>
    <font>
      <b/>
      <sz val="15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CL of constant thickness blades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1175"/>
          <c:w val="0.9155"/>
          <c:h val="0.833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'CL values'!$C$4</c:f>
              <c:strCache>
                <c:ptCount val="1"/>
                <c:pt idx="0">
                  <c:v>0%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 values'!$A$9:$A$19</c:f>
              <c:numCache>
                <c:ptCount val="11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'CL values'!$C$9:$C$19</c:f>
              <c:numCache>
                <c:ptCount val="11"/>
                <c:pt idx="2">
                  <c:v>0</c:v>
                </c:pt>
                <c:pt idx="3">
                  <c:v>0.18</c:v>
                </c:pt>
                <c:pt idx="4">
                  <c:v>0.4</c:v>
                </c:pt>
                <c:pt idx="5">
                  <c:v>0.635</c:v>
                </c:pt>
                <c:pt idx="6">
                  <c:v>0.82</c:v>
                </c:pt>
                <c:pt idx="7">
                  <c:v>0.83</c:v>
                </c:pt>
                <c:pt idx="8">
                  <c:v>0.825</c:v>
                </c:pt>
                <c:pt idx="9">
                  <c:v>0.78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'CL values'!$D$4</c:f>
              <c:strCache>
                <c:ptCount val="1"/>
                <c:pt idx="0">
                  <c:v>2%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 values'!$A$9:$A$19</c:f>
              <c:numCache>
                <c:ptCount val="11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'CL values'!$D$9:$D$19</c:f>
              <c:numCache>
                <c:ptCount val="11"/>
                <c:pt idx="1">
                  <c:v>0</c:v>
                </c:pt>
                <c:pt idx="2">
                  <c:v>0.185</c:v>
                </c:pt>
                <c:pt idx="3">
                  <c:v>0.385</c:v>
                </c:pt>
                <c:pt idx="4">
                  <c:v>0.57</c:v>
                </c:pt>
                <c:pt idx="5">
                  <c:v>0.765</c:v>
                </c:pt>
                <c:pt idx="6">
                  <c:v>0.965</c:v>
                </c:pt>
                <c:pt idx="7">
                  <c:v>0.97</c:v>
                </c:pt>
                <c:pt idx="8">
                  <c:v>0.945</c:v>
                </c:pt>
                <c:pt idx="9">
                  <c:v>0.87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'CL values'!$E$4</c:f>
              <c:strCache>
                <c:ptCount val="1"/>
                <c:pt idx="0">
                  <c:v>4%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 values'!$A$9:$A$19</c:f>
              <c:numCache>
                <c:ptCount val="11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'CL values'!$E$9:$E$19</c:f>
              <c:numCache>
                <c:ptCount val="11"/>
                <c:pt idx="0">
                  <c:v>-0.15</c:v>
                </c:pt>
                <c:pt idx="1">
                  <c:v>0.2</c:v>
                </c:pt>
                <c:pt idx="2">
                  <c:v>0.43</c:v>
                </c:pt>
                <c:pt idx="3">
                  <c:v>0.63</c:v>
                </c:pt>
                <c:pt idx="4">
                  <c:v>0.815</c:v>
                </c:pt>
                <c:pt idx="5">
                  <c:v>0.985</c:v>
                </c:pt>
                <c:pt idx="6">
                  <c:v>1.15</c:v>
                </c:pt>
                <c:pt idx="7">
                  <c:v>1.22</c:v>
                </c:pt>
                <c:pt idx="8">
                  <c:v>1.225</c:v>
                </c:pt>
                <c:pt idx="9">
                  <c:v>1.09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'CL values'!$F$4</c:f>
              <c:strCache>
                <c:ptCount val="1"/>
                <c:pt idx="0">
                  <c:v>6%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 values'!$A$9:$A$19</c:f>
              <c:numCache>
                <c:ptCount val="11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'CL values'!$F$9:$F$19</c:f>
              <c:numCache>
                <c:ptCount val="11"/>
                <c:pt idx="0">
                  <c:v>-0.2</c:v>
                </c:pt>
                <c:pt idx="1">
                  <c:v>0.23</c:v>
                </c:pt>
                <c:pt idx="2">
                  <c:v>0.57</c:v>
                </c:pt>
                <c:pt idx="3">
                  <c:v>0.77</c:v>
                </c:pt>
                <c:pt idx="4">
                  <c:v>0.93</c:v>
                </c:pt>
                <c:pt idx="5">
                  <c:v>1.115</c:v>
                </c:pt>
                <c:pt idx="6">
                  <c:v>1.25</c:v>
                </c:pt>
                <c:pt idx="7">
                  <c:v>1.33</c:v>
                </c:pt>
                <c:pt idx="8">
                  <c:v>1.385</c:v>
                </c:pt>
                <c:pt idx="9">
                  <c:v>1.34</c:v>
                </c:pt>
                <c:pt idx="10">
                  <c:v>1.13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'CL values'!$G$4</c:f>
              <c:strCache>
                <c:ptCount val="1"/>
                <c:pt idx="0">
                  <c:v>8%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 values'!$A$9:$A$19</c:f>
              <c:numCache>
                <c:ptCount val="11"/>
                <c:pt idx="0">
                  <c:v>-4</c:v>
                </c:pt>
                <c:pt idx="1">
                  <c:v>-2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12</c:v>
                </c:pt>
                <c:pt idx="10">
                  <c:v>14</c:v>
                </c:pt>
              </c:numCache>
            </c:numRef>
          </c:xVal>
          <c:yVal>
            <c:numRef>
              <c:f>'CL values'!$G$9:$G$19</c:f>
              <c:numCache>
                <c:ptCount val="11"/>
                <c:pt idx="0">
                  <c:v>0.1</c:v>
                </c:pt>
                <c:pt idx="1">
                  <c:v>0.405</c:v>
                </c:pt>
                <c:pt idx="2">
                  <c:v>0.78</c:v>
                </c:pt>
                <c:pt idx="3">
                  <c:v>0.98</c:v>
                </c:pt>
                <c:pt idx="4">
                  <c:v>1.105</c:v>
                </c:pt>
                <c:pt idx="5">
                  <c:v>1.26</c:v>
                </c:pt>
                <c:pt idx="6">
                  <c:v>1.4</c:v>
                </c:pt>
                <c:pt idx="7">
                  <c:v>1.47</c:v>
                </c:pt>
                <c:pt idx="8">
                  <c:v>1.53</c:v>
                </c:pt>
                <c:pt idx="9">
                  <c:v>1.6</c:v>
                </c:pt>
                <c:pt idx="10">
                  <c:v>1.47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'CL values'!$H$4</c:f>
              <c:strCache>
                <c:ptCount val="1"/>
                <c:pt idx="0">
                  <c:v>10%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'CL values'!$A$8:$A$19</c:f>
              <c:numCache>
                <c:ptCount val="12"/>
                <c:pt idx="0">
                  <c:v>-6</c:v>
                </c:pt>
                <c:pt idx="1">
                  <c:v>-4</c:v>
                </c:pt>
                <c:pt idx="2">
                  <c:v>-2</c:v>
                </c:pt>
                <c:pt idx="3">
                  <c:v>0</c:v>
                </c:pt>
                <c:pt idx="4">
                  <c:v>2</c:v>
                </c:pt>
                <c:pt idx="5">
                  <c:v>4</c:v>
                </c:pt>
                <c:pt idx="6">
                  <c:v>6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12</c:v>
                </c:pt>
                <c:pt idx="11">
                  <c:v>14</c:v>
                </c:pt>
              </c:numCache>
            </c:numRef>
          </c:xVal>
          <c:yVal>
            <c:numRef>
              <c:f>'CL values'!$H$8:$H$19</c:f>
              <c:numCache>
                <c:ptCount val="12"/>
                <c:pt idx="0">
                  <c:v>-0.06</c:v>
                </c:pt>
                <c:pt idx="1">
                  <c:v>0.13</c:v>
                </c:pt>
                <c:pt idx="2">
                  <c:v>0.49</c:v>
                </c:pt>
                <c:pt idx="3">
                  <c:v>0.89</c:v>
                </c:pt>
                <c:pt idx="4">
                  <c:v>1.1</c:v>
                </c:pt>
                <c:pt idx="5">
                  <c:v>1.265</c:v>
                </c:pt>
                <c:pt idx="6">
                  <c:v>1.39</c:v>
                </c:pt>
                <c:pt idx="7">
                  <c:v>1.5</c:v>
                </c:pt>
                <c:pt idx="8">
                  <c:v>1.57</c:v>
                </c:pt>
                <c:pt idx="9">
                  <c:v>1.635</c:v>
                </c:pt>
                <c:pt idx="10">
                  <c:v>1.735</c:v>
                </c:pt>
                <c:pt idx="11">
                  <c:v>1.73</c:v>
                </c:pt>
              </c:numCache>
            </c:numRef>
          </c:yVal>
          <c:smooth val="1"/>
        </c:ser>
        <c:axId val="32191352"/>
        <c:axId val="21286713"/>
      </c:scatterChart>
      <c:valAx>
        <c:axId val="32191352"/>
        <c:scaling>
          <c:orientation val="minMax"/>
          <c:max val="14"/>
          <c:min val="-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Angle of attack (degrees)</a:t>
                </a:r>
              </a:p>
            </c:rich>
          </c:tx>
          <c:layout>
            <c:manualLayout>
              <c:xMode val="factor"/>
              <c:yMode val="factor"/>
              <c:x val="0.00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6713"/>
        <c:crosses val="autoZero"/>
        <c:crossBetween val="midCat"/>
        <c:dispUnits/>
        <c:minorUnit val="0.5"/>
      </c:valAx>
      <c:valAx>
        <c:axId val="21286713"/>
        <c:scaling>
          <c:orientation val="minMax"/>
          <c:max val="1.8"/>
          <c:min val="-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Lift Coefficient</a:t>
                </a:r>
              </a:p>
            </c:rich>
          </c:tx>
          <c:layout>
            <c:manualLayout>
              <c:xMode val="factor"/>
              <c:yMode val="factor"/>
              <c:x val="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91352"/>
        <c:crosses val="autoZero"/>
        <c:crossBetween val="midCat"/>
        <c:dispUnits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75"/>
          <c:y val="0.15075"/>
          <c:w val="0.08275"/>
          <c:h val="0.2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Weinig Angle Exaggeration factor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1175"/>
          <c:w val="0.87575"/>
          <c:h val="0.81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'Weinig + xl values'!$H$2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values'!$H$4:$H$10</c:f>
              <c:numCache>
                <c:ptCount val="7"/>
                <c:pt idx="0">
                  <c:v>0.83</c:v>
                </c:pt>
                <c:pt idx="1">
                  <c:v>0.745</c:v>
                </c:pt>
                <c:pt idx="2">
                  <c:v>0.66</c:v>
                </c:pt>
                <c:pt idx="3">
                  <c:v>0.585</c:v>
                </c:pt>
                <c:pt idx="4">
                  <c:v>0.523</c:v>
                </c:pt>
                <c:pt idx="5">
                  <c:v>0.47</c:v>
                </c:pt>
                <c:pt idx="6">
                  <c:v>0.43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'Weinig + xl values'!$G$2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values'!$G$4:$G$10</c:f>
              <c:numCache>
                <c:ptCount val="7"/>
                <c:pt idx="0">
                  <c:v>0.82</c:v>
                </c:pt>
                <c:pt idx="1">
                  <c:v>0.7324999999999999</c:v>
                </c:pt>
                <c:pt idx="2">
                  <c:v>0.645</c:v>
                </c:pt>
                <c:pt idx="3">
                  <c:v>0.56</c:v>
                </c:pt>
                <c:pt idx="4">
                  <c:v>0.492</c:v>
                </c:pt>
                <c:pt idx="5">
                  <c:v>0.435</c:v>
                </c:pt>
                <c:pt idx="6">
                  <c:v>0.392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'Weinig + xl values'!$F$2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values'!$F$4:$F$10</c:f>
              <c:numCache>
                <c:ptCount val="7"/>
                <c:pt idx="0">
                  <c:v>0.81</c:v>
                </c:pt>
                <c:pt idx="1">
                  <c:v>0.7150000000000001</c:v>
                </c:pt>
                <c:pt idx="2">
                  <c:v>0.62</c:v>
                </c:pt>
                <c:pt idx="3">
                  <c:v>0.53</c:v>
                </c:pt>
                <c:pt idx="4">
                  <c:v>0.46</c:v>
                </c:pt>
                <c:pt idx="5">
                  <c:v>0.4</c:v>
                </c:pt>
                <c:pt idx="6">
                  <c:v>0.36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'Weinig + xl values'!$E$2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values'!$E$4:$E$10</c:f>
              <c:numCache>
                <c:ptCount val="7"/>
                <c:pt idx="0">
                  <c:v>0.795</c:v>
                </c:pt>
                <c:pt idx="1">
                  <c:v>0.69</c:v>
                </c:pt>
                <c:pt idx="2">
                  <c:v>0.585</c:v>
                </c:pt>
                <c:pt idx="3">
                  <c:v>0.495</c:v>
                </c:pt>
                <c:pt idx="4">
                  <c:v>0.42</c:v>
                </c:pt>
                <c:pt idx="5">
                  <c:v>0.362</c:v>
                </c:pt>
                <c:pt idx="6">
                  <c:v>0.315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'Weinig + xl values'!$D$2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values'!$D$4:$D$10</c:f>
              <c:numCache>
                <c:ptCount val="7"/>
                <c:pt idx="0">
                  <c:v>0.775</c:v>
                </c:pt>
                <c:pt idx="1">
                  <c:v>0.66</c:v>
                </c:pt>
                <c:pt idx="2">
                  <c:v>0.545</c:v>
                </c:pt>
                <c:pt idx="3">
                  <c:v>0.44</c:v>
                </c:pt>
                <c:pt idx="4">
                  <c:v>0.36</c:v>
                </c:pt>
                <c:pt idx="5">
                  <c:v>0.3</c:v>
                </c:pt>
                <c:pt idx="6">
                  <c:v>0.26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'Weinig + xl values'!$C$2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values'!$C$4:$C$10</c:f>
              <c:numCache>
                <c:ptCount val="7"/>
                <c:pt idx="0">
                  <c:v>0.74</c:v>
                </c:pt>
                <c:pt idx="1">
                  <c:v>0.6074999999999999</c:v>
                </c:pt>
                <c:pt idx="2">
                  <c:v>0.475</c:v>
                </c:pt>
                <c:pt idx="3">
                  <c:v>0.36</c:v>
                </c:pt>
                <c:pt idx="4">
                  <c:v>0.28</c:v>
                </c:pt>
                <c:pt idx="5">
                  <c:v>0.228</c:v>
                </c:pt>
                <c:pt idx="6">
                  <c:v>0.19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'Weinig + xl values'!$B$2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values'!$A$4:$A$10</c:f>
              <c:numCache>
                <c:ptCount val="7"/>
                <c:pt idx="0">
                  <c:v>0.4</c:v>
                </c:pt>
                <c:pt idx="1">
                  <c:v>0.6000000000000001</c:v>
                </c:pt>
                <c:pt idx="2">
                  <c:v>0.8</c:v>
                </c:pt>
                <c:pt idx="3">
                  <c:v>1</c:v>
                </c:pt>
                <c:pt idx="4">
                  <c:v>1.2</c:v>
                </c:pt>
                <c:pt idx="5">
                  <c:v>1.4</c:v>
                </c:pt>
                <c:pt idx="6">
                  <c:v>1.5999999999999999</c:v>
                </c:pt>
              </c:numCache>
            </c:numRef>
          </c:xVal>
          <c:yVal>
            <c:numRef>
              <c:f>'Weinig + xl values'!$B$4:$B$10</c:f>
              <c:numCache>
                <c:ptCount val="7"/>
                <c:pt idx="0">
                  <c:v>0.695</c:v>
                </c:pt>
                <c:pt idx="1">
                  <c:v>0.54</c:v>
                </c:pt>
                <c:pt idx="2">
                  <c:v>0.385</c:v>
                </c:pt>
                <c:pt idx="3">
                  <c:v>0.245</c:v>
                </c:pt>
                <c:pt idx="4">
                  <c:v>0.16</c:v>
                </c:pt>
                <c:pt idx="5">
                  <c:v>0.122</c:v>
                </c:pt>
                <c:pt idx="6">
                  <c:v>0.097</c:v>
                </c:pt>
              </c:numCache>
            </c:numRef>
          </c:yVal>
          <c:smooth val="1"/>
        </c:ser>
        <c:axId val="57362690"/>
        <c:axId val="46502163"/>
      </c:scatterChart>
      <c:valAx>
        <c:axId val="57362690"/>
        <c:scaling>
          <c:orientation val="minMax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space:chord ratio (x/l)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 val="autoZero"/>
        <c:crossBetween val="midCat"/>
        <c:dispUnits/>
        <c:majorUnit val="0.1"/>
        <c:minorUnit val="0.05"/>
      </c:valAx>
      <c:valAx>
        <c:axId val="465021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Fluid displacement/Blade displacement</a:t>
                </a:r>
              </a:p>
            </c:rich>
          </c:tx>
          <c:layout>
            <c:manualLayout>
              <c:xMode val="factor"/>
              <c:yMode val="factor"/>
              <c:x val="-0.007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626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5"/>
          <c:w val="0.06375"/>
          <c:h val="0.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275"/>
          <c:w val="0.88975"/>
          <c:h val="0.855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'Weinig + xl values'!$A$17</c:f>
              <c:strCache>
                <c:ptCount val="1"/>
                <c:pt idx="0">
                  <c:v>Wu:tip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values'!$C$13:$I$13</c:f>
              <c:numCache>
                <c:ptCount val="7"/>
                <c:pt idx="0">
                  <c:v>131</c:v>
                </c:pt>
                <c:pt idx="1">
                  <c:v>138</c:v>
                </c:pt>
                <c:pt idx="2">
                  <c:v>143</c:v>
                </c:pt>
                <c:pt idx="3">
                  <c:v>155</c:v>
                </c:pt>
                <c:pt idx="4">
                  <c:v>167</c:v>
                </c:pt>
                <c:pt idx="5">
                  <c:v>182</c:v>
                </c:pt>
                <c:pt idx="6">
                  <c:v>194</c:v>
                </c:pt>
              </c:numCache>
            </c:numRef>
          </c:xVal>
          <c:yVal>
            <c:numRef>
              <c:f>'Weinig + xl values'!$C$17:$I$17</c:f>
              <c:numCache>
                <c:ptCount val="7"/>
                <c:pt idx="0">
                  <c:v>0.6944444444444444</c:v>
                </c:pt>
                <c:pt idx="1">
                  <c:v>0.7407407407407407</c:v>
                </c:pt>
                <c:pt idx="2">
                  <c:v>0.7936507936507936</c:v>
                </c:pt>
                <c:pt idx="3">
                  <c:v>0.8547008547008546</c:v>
                </c:pt>
                <c:pt idx="4">
                  <c:v>0.9259259259259259</c:v>
                </c:pt>
                <c:pt idx="5">
                  <c:v>1.01010101010101</c:v>
                </c:pt>
                <c:pt idx="6">
                  <c:v>1.1111111111111112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'Weinig + xl values'!$A$18</c:f>
              <c:strCache>
                <c:ptCount val="1"/>
                <c:pt idx="0">
                  <c:v>Wu:hub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values'!$C$13:$I$13</c:f>
              <c:numCache>
                <c:ptCount val="7"/>
                <c:pt idx="0">
                  <c:v>131</c:v>
                </c:pt>
                <c:pt idx="1">
                  <c:v>138</c:v>
                </c:pt>
                <c:pt idx="2">
                  <c:v>143</c:v>
                </c:pt>
                <c:pt idx="3">
                  <c:v>155</c:v>
                </c:pt>
                <c:pt idx="4">
                  <c:v>167</c:v>
                </c:pt>
                <c:pt idx="5">
                  <c:v>182</c:v>
                </c:pt>
                <c:pt idx="6">
                  <c:v>194</c:v>
                </c:pt>
              </c:numCache>
            </c:numRef>
          </c:xVal>
          <c:yVal>
            <c:numRef>
              <c:f>'Weinig + xl values'!$C$18:$I$18</c:f>
              <c:numCache>
                <c:ptCount val="7"/>
                <c:pt idx="0">
                  <c:v>0.5434782608695653</c:v>
                </c:pt>
                <c:pt idx="1">
                  <c:v>0.5797101449275363</c:v>
                </c:pt>
                <c:pt idx="2">
                  <c:v>0.6211180124223603</c:v>
                </c:pt>
                <c:pt idx="3">
                  <c:v>0.6688963210702341</c:v>
                </c:pt>
                <c:pt idx="4">
                  <c:v>0.7246376811594204</c:v>
                </c:pt>
                <c:pt idx="5">
                  <c:v>0.7905138339920948</c:v>
                </c:pt>
                <c:pt idx="6">
                  <c:v>0.8695652173913044</c:v>
                </c:pt>
              </c:numCache>
            </c:numRef>
          </c:yVal>
          <c:smooth val="1"/>
        </c:ser>
        <c:ser>
          <c:idx val="0"/>
          <c:order val="2"/>
          <c:tx>
            <c:v>tip: Raabe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('Weinig + xl values'!$B$13,'Weinig + xl values'!$J$13)</c:f>
              <c:numCach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xVal>
          <c:yVal>
            <c:numRef>
              <c:f>('Weinig + xl values'!$B$17,'Weinig + xl values'!$J$17)</c:f>
              <c:numCache>
                <c:ptCount val="2"/>
                <c:pt idx="0">
                  <c:v>1</c:v>
                </c:pt>
                <c:pt idx="1">
                  <c:v>1.428</c:v>
                </c:pt>
              </c:numCache>
            </c:numRef>
          </c:yVal>
          <c:smooth val="1"/>
        </c:ser>
        <c:ser>
          <c:idx val="1"/>
          <c:order val="3"/>
          <c:tx>
            <c:v>hub: Raabe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('Weinig + xl values'!$B$13,'Weinig + xl values'!$J$13)</c:f>
              <c:numCache>
                <c:ptCount val="2"/>
                <c:pt idx="0">
                  <c:v>100</c:v>
                </c:pt>
                <c:pt idx="1">
                  <c:v>200</c:v>
                </c:pt>
              </c:numCache>
            </c:numRef>
          </c:xVal>
          <c:yVal>
            <c:numRef>
              <c:f>('Weinig + xl values'!$B$18,'Weinig + xl values'!$J$18)</c:f>
              <c:numCache>
                <c:ptCount val="2"/>
                <c:pt idx="0">
                  <c:v>0.555</c:v>
                </c:pt>
                <c:pt idx="1">
                  <c:v>0.769</c:v>
                </c:pt>
              </c:numCache>
            </c:numRef>
          </c:yVal>
          <c:smooth val="1"/>
        </c:ser>
        <c:ser>
          <c:idx val="4"/>
          <c:order val="4"/>
          <c:tx>
            <c:v>tip:Quayle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values'!$B$13:$K$13</c:f>
              <c:numCache>
                <c:ptCount val="10"/>
                <c:pt idx="0">
                  <c:v>100</c:v>
                </c:pt>
                <c:pt idx="1">
                  <c:v>131</c:v>
                </c:pt>
                <c:pt idx="2">
                  <c:v>138</c:v>
                </c:pt>
                <c:pt idx="3">
                  <c:v>143</c:v>
                </c:pt>
                <c:pt idx="4">
                  <c:v>155</c:v>
                </c:pt>
                <c:pt idx="5">
                  <c:v>167</c:v>
                </c:pt>
                <c:pt idx="6">
                  <c:v>182</c:v>
                </c:pt>
                <c:pt idx="7">
                  <c:v>194</c:v>
                </c:pt>
                <c:pt idx="8">
                  <c:v>200</c:v>
                </c:pt>
                <c:pt idx="9">
                  <c:v>235</c:v>
                </c:pt>
              </c:numCache>
            </c:numRef>
          </c:xVal>
          <c:yVal>
            <c:numRef>
              <c:f>'Weinig + xl values'!$B$19:$K$19</c:f>
              <c:numCache>
                <c:ptCount val="10"/>
                <c:pt idx="0">
                  <c:v>0.7142857142857143</c:v>
                </c:pt>
                <c:pt idx="1">
                  <c:v>0.8695652173913044</c:v>
                </c:pt>
                <c:pt idx="2">
                  <c:v>0.9090909090909091</c:v>
                </c:pt>
                <c:pt idx="3">
                  <c:v>0.95</c:v>
                </c:pt>
                <c:pt idx="4">
                  <c:v>1.0638297872340425</c:v>
                </c:pt>
                <c:pt idx="5">
                  <c:v>1.17</c:v>
                </c:pt>
                <c:pt idx="6">
                  <c:v>1.282051282051282</c:v>
                </c:pt>
                <c:pt idx="7">
                  <c:v>1.34</c:v>
                </c:pt>
                <c:pt idx="8">
                  <c:v>1.36986301369863</c:v>
                </c:pt>
                <c:pt idx="9">
                  <c:v>1.4705882352941175</c:v>
                </c:pt>
              </c:numCache>
            </c:numRef>
          </c:yVal>
          <c:smooth val="1"/>
        </c:ser>
        <c:ser>
          <c:idx val="5"/>
          <c:order val="5"/>
          <c:tx>
            <c:v>hub:Quayle</c:v>
          </c:tx>
          <c:spPr>
            <a:ln w="38100">
              <a:solidFill>
                <a:srgbClr val="8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'Weinig + xl values'!$B$13:$K$13</c:f>
              <c:numCache>
                <c:ptCount val="10"/>
                <c:pt idx="0">
                  <c:v>100</c:v>
                </c:pt>
                <c:pt idx="1">
                  <c:v>131</c:v>
                </c:pt>
                <c:pt idx="2">
                  <c:v>138</c:v>
                </c:pt>
                <c:pt idx="3">
                  <c:v>143</c:v>
                </c:pt>
                <c:pt idx="4">
                  <c:v>155</c:v>
                </c:pt>
                <c:pt idx="5">
                  <c:v>167</c:v>
                </c:pt>
                <c:pt idx="6">
                  <c:v>182</c:v>
                </c:pt>
                <c:pt idx="7">
                  <c:v>194</c:v>
                </c:pt>
                <c:pt idx="8">
                  <c:v>200</c:v>
                </c:pt>
                <c:pt idx="9">
                  <c:v>235</c:v>
                </c:pt>
              </c:numCache>
            </c:numRef>
          </c:xVal>
          <c:yVal>
            <c:numRef>
              <c:f>'Weinig + xl values'!$B$20:$K$20</c:f>
              <c:numCache>
                <c:ptCount val="10"/>
                <c:pt idx="0">
                  <c:v>0.6134969325153374</c:v>
                </c:pt>
                <c:pt idx="1">
                  <c:v>0.7042253521126761</c:v>
                </c:pt>
                <c:pt idx="2">
                  <c:v>0.7299270072992701</c:v>
                </c:pt>
                <c:pt idx="3">
                  <c:v>0.75</c:v>
                </c:pt>
                <c:pt idx="4">
                  <c:v>0.8064516129032259</c:v>
                </c:pt>
                <c:pt idx="5">
                  <c:v>0.86</c:v>
                </c:pt>
                <c:pt idx="6">
                  <c:v>0.9259259259259258</c:v>
                </c:pt>
                <c:pt idx="7">
                  <c:v>0.98</c:v>
                </c:pt>
                <c:pt idx="8">
                  <c:v>1</c:v>
                </c:pt>
                <c:pt idx="9">
                  <c:v>1.0416666666666667</c:v>
                </c:pt>
              </c:numCache>
            </c:numRef>
          </c:yVal>
          <c:smooth val="1"/>
        </c:ser>
        <c:axId val="15866284"/>
        <c:axId val="8578829"/>
      </c:scatterChart>
      <c:valAx>
        <c:axId val="15866284"/>
        <c:scaling>
          <c:orientation val="minMax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Specific Speed (nq)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8578829"/>
        <c:crosses val="autoZero"/>
        <c:crossBetween val="midCat"/>
        <c:dispUnits/>
      </c:valAx>
      <c:valAx>
        <c:axId val="85788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solidFill>
                      <a:srgbClr val="000000"/>
                    </a:solidFill>
                  </a:rPr>
                  <a:t>Space:chord ratio: x/l</a:t>
                </a:r>
              </a:p>
            </c:rich>
          </c:tx>
          <c:layout>
            <c:manualLayout>
              <c:xMode val="factor"/>
              <c:yMode val="factor"/>
              <c:x val="-0.01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158662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5385"/>
          <c:w val="0.1575"/>
          <c:h val="0.2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724525"/>
    <xdr:graphicFrame>
      <xdr:nvGraphicFramePr>
        <xdr:cNvPr id="1" name="Shape 1025"/>
        <xdr:cNvGraphicFramePr/>
      </xdr:nvGraphicFramePr>
      <xdr:xfrm>
        <a:off x="0" y="0"/>
        <a:ext cx="9324975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3</v>
      </c>
    </row>
    <row r="4" spans="1:8" ht="12.75">
      <c r="A4" t="s">
        <v>2</v>
      </c>
      <c r="B4">
        <v>0</v>
      </c>
      <c r="C4" s="1">
        <v>0</v>
      </c>
      <c r="D4" s="1">
        <v>0.02</v>
      </c>
      <c r="E4" s="1">
        <v>0.04</v>
      </c>
      <c r="F4" s="1">
        <v>0.06</v>
      </c>
      <c r="G4" s="1">
        <v>0.08</v>
      </c>
      <c r="H4" s="1">
        <v>0.1</v>
      </c>
    </row>
    <row r="5" spans="1:8" ht="12.75">
      <c r="A5" t="s">
        <v>7</v>
      </c>
      <c r="B5">
        <v>0</v>
      </c>
      <c r="D5">
        <f>ATAN(2*D4)</f>
        <v>0.039978687123290044</v>
      </c>
      <c r="E5">
        <f>ATAN(2*E4)</f>
        <v>0.07982998571223732</v>
      </c>
      <c r="F5">
        <f>ATAN(2*F4)</f>
        <v>0.11942892601833845</v>
      </c>
      <c r="G5">
        <f>ATAN(2*G4)</f>
        <v>0.1586552621864014</v>
      </c>
      <c r="H5">
        <f>ATAN(2*H4)</f>
        <v>0.19739555984988078</v>
      </c>
    </row>
    <row r="6" spans="1:8" ht="12.75">
      <c r="A6" t="s">
        <v>4</v>
      </c>
      <c r="B6">
        <f>B5*180/PI()</f>
        <v>0</v>
      </c>
      <c r="C6">
        <f aca="true" t="shared" si="0" ref="C6:H6">C5*180/PI()</f>
        <v>0</v>
      </c>
      <c r="D6">
        <f t="shared" si="0"/>
        <v>2.2906100426385296</v>
      </c>
      <c r="E6">
        <f t="shared" si="0"/>
        <v>4.573921259900861</v>
      </c>
      <c r="F6">
        <f t="shared" si="0"/>
        <v>6.84277341263094</v>
      </c>
      <c r="G6">
        <f t="shared" si="0"/>
        <v>9.090276920822323</v>
      </c>
      <c r="H6">
        <f t="shared" si="0"/>
        <v>11.309932474020213</v>
      </c>
    </row>
    <row r="7" spans="1:8" ht="12.75">
      <c r="A7" t="s">
        <v>5</v>
      </c>
      <c r="B7" t="s">
        <v>6</v>
      </c>
      <c r="C7" t="s">
        <v>6</v>
      </c>
      <c r="D7" t="s">
        <v>6</v>
      </c>
      <c r="E7" t="s">
        <v>6</v>
      </c>
      <c r="F7" t="s">
        <v>6</v>
      </c>
      <c r="G7" t="s">
        <v>6</v>
      </c>
      <c r="H7" t="s">
        <v>6</v>
      </c>
    </row>
    <row r="8" spans="1:8" ht="12.75">
      <c r="A8">
        <v>-6</v>
      </c>
      <c r="H8">
        <v>-0.06</v>
      </c>
    </row>
    <row r="9" spans="1:8" ht="12.75">
      <c r="A9">
        <v>-4</v>
      </c>
      <c r="E9">
        <v>-0.15</v>
      </c>
      <c r="F9">
        <v>-0.2</v>
      </c>
      <c r="G9">
        <v>0.1</v>
      </c>
      <c r="H9">
        <v>0.13</v>
      </c>
    </row>
    <row r="10" spans="1:8" ht="12.75">
      <c r="A10">
        <v>-2</v>
      </c>
      <c r="D10">
        <v>0</v>
      </c>
      <c r="E10">
        <v>0.2</v>
      </c>
      <c r="F10">
        <v>0.23</v>
      </c>
      <c r="G10">
        <v>0.405</v>
      </c>
      <c r="H10">
        <v>0.49</v>
      </c>
    </row>
    <row r="11" spans="1:8" ht="12.75">
      <c r="A11">
        <v>0</v>
      </c>
      <c r="B11">
        <f aca="true" t="shared" si="1" ref="B11:B20">2*PI()*SIN(PI()*A11/180)</f>
        <v>0</v>
      </c>
      <c r="C11">
        <v>0</v>
      </c>
      <c r="D11">
        <v>0.185</v>
      </c>
      <c r="E11">
        <v>0.43</v>
      </c>
      <c r="F11">
        <v>0.57</v>
      </c>
      <c r="G11">
        <v>0.78</v>
      </c>
      <c r="H11">
        <v>0.89</v>
      </c>
    </row>
    <row r="12" spans="1:8" ht="12.75">
      <c r="A12">
        <v>2</v>
      </c>
      <c r="B12">
        <f t="shared" si="1"/>
        <v>0.2192800049091165</v>
      </c>
      <c r="C12">
        <v>0.18</v>
      </c>
      <c r="D12">
        <v>0.385</v>
      </c>
      <c r="E12">
        <v>0.63</v>
      </c>
      <c r="F12">
        <v>0.77</v>
      </c>
      <c r="G12">
        <v>0.98</v>
      </c>
      <c r="H12">
        <v>1.1</v>
      </c>
    </row>
    <row r="13" spans="1:8" ht="12.75">
      <c r="A13">
        <v>4</v>
      </c>
      <c r="B13">
        <f t="shared" si="1"/>
        <v>0.4382928509097467</v>
      </c>
      <c r="C13">
        <v>0.4</v>
      </c>
      <c r="D13">
        <v>0.57</v>
      </c>
      <c r="E13">
        <v>0.815</v>
      </c>
      <c r="F13">
        <v>0.93</v>
      </c>
      <c r="G13">
        <v>1.105</v>
      </c>
      <c r="H13">
        <v>1.265</v>
      </c>
    </row>
    <row r="14" spans="1:8" ht="12.75">
      <c r="A14">
        <v>6</v>
      </c>
      <c r="B14">
        <f t="shared" si="1"/>
        <v>0.6567717045853813</v>
      </c>
      <c r="C14">
        <v>0.635</v>
      </c>
      <c r="D14">
        <v>0.765</v>
      </c>
      <c r="E14">
        <v>0.985</v>
      </c>
      <c r="F14">
        <v>1.115</v>
      </c>
      <c r="G14">
        <v>1.26</v>
      </c>
      <c r="H14">
        <v>1.39</v>
      </c>
    </row>
    <row r="15" spans="1:8" ht="12.75">
      <c r="A15">
        <v>8</v>
      </c>
      <c r="B15">
        <f t="shared" si="1"/>
        <v>0.8744503831069044</v>
      </c>
      <c r="C15">
        <v>0.82</v>
      </c>
      <c r="D15">
        <v>0.965</v>
      </c>
      <c r="E15">
        <v>1.15</v>
      </c>
      <c r="F15">
        <v>1.25</v>
      </c>
      <c r="G15">
        <v>1.4</v>
      </c>
      <c r="H15">
        <v>1.5</v>
      </c>
    </row>
    <row r="16" spans="1:8" ht="12.75">
      <c r="A16">
        <v>9</v>
      </c>
      <c r="B16">
        <f t="shared" si="1"/>
        <v>0.9829067322772772</v>
      </c>
      <c r="C16">
        <v>0.83</v>
      </c>
      <c r="D16">
        <v>0.97</v>
      </c>
      <c r="E16">
        <v>1.22</v>
      </c>
      <c r="F16">
        <v>1.33</v>
      </c>
      <c r="G16">
        <v>1.47</v>
      </c>
      <c r="H16">
        <v>1.57</v>
      </c>
    </row>
    <row r="17" spans="1:8" ht="12.75">
      <c r="A17">
        <v>10</v>
      </c>
      <c r="B17">
        <f t="shared" si="1"/>
        <v>1.0910636785353671</v>
      </c>
      <c r="C17">
        <v>0.825</v>
      </c>
      <c r="D17">
        <v>0.945</v>
      </c>
      <c r="E17">
        <v>1.225</v>
      </c>
      <c r="F17">
        <v>1.385</v>
      </c>
      <c r="G17">
        <v>1.53</v>
      </c>
      <c r="H17">
        <v>1.635</v>
      </c>
    </row>
    <row r="18" spans="1:8" ht="12.75">
      <c r="A18">
        <v>12</v>
      </c>
      <c r="B18">
        <f t="shared" si="1"/>
        <v>1.3063476809370103</v>
      </c>
      <c r="C18">
        <v>0.78</v>
      </c>
      <c r="D18">
        <v>0.87</v>
      </c>
      <c r="E18">
        <v>1.09</v>
      </c>
      <c r="F18">
        <v>1.34</v>
      </c>
      <c r="G18">
        <v>1.6</v>
      </c>
      <c r="H18">
        <v>1.735</v>
      </c>
    </row>
    <row r="19" spans="1:8" ht="12.75">
      <c r="A19">
        <v>14</v>
      </c>
      <c r="B19">
        <f t="shared" si="1"/>
        <v>1.5200400999168662</v>
      </c>
      <c r="F19">
        <v>1.13</v>
      </c>
      <c r="G19">
        <v>1.47</v>
      </c>
      <c r="H19">
        <v>1.73</v>
      </c>
    </row>
    <row r="20" spans="1:2" ht="12.75">
      <c r="A20">
        <v>16</v>
      </c>
      <c r="B20">
        <f t="shared" si="1"/>
        <v>1.7318805841792009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E24" sqref="E24"/>
    </sheetView>
  </sheetViews>
  <sheetFormatPr defaultColWidth="9.140625" defaultRowHeight="12.75"/>
  <sheetData>
    <row r="1" ht="12.75">
      <c r="A1" t="s">
        <v>8</v>
      </c>
    </row>
    <row r="2" spans="1:8" ht="12.75">
      <c r="A2" t="s">
        <v>10</v>
      </c>
      <c r="B2">
        <v>10</v>
      </c>
      <c r="C2">
        <v>20</v>
      </c>
      <c r="D2">
        <v>30</v>
      </c>
      <c r="E2">
        <v>40</v>
      </c>
      <c r="F2">
        <v>50</v>
      </c>
      <c r="G2">
        <v>60</v>
      </c>
      <c r="H2">
        <v>90</v>
      </c>
    </row>
    <row r="3" ht="12.75">
      <c r="A3" t="s">
        <v>9</v>
      </c>
    </row>
    <row r="4" spans="1:8" ht="12.75">
      <c r="A4">
        <v>0.4</v>
      </c>
      <c r="B4">
        <v>0.695</v>
      </c>
      <c r="C4">
        <v>0.74</v>
      </c>
      <c r="D4">
        <v>0.775</v>
      </c>
      <c r="E4">
        <v>0.795</v>
      </c>
      <c r="F4">
        <v>0.81</v>
      </c>
      <c r="G4">
        <v>0.82</v>
      </c>
      <c r="H4">
        <v>0.83</v>
      </c>
    </row>
    <row r="5" spans="1:8" ht="12.75">
      <c r="A5">
        <f aca="true" t="shared" si="0" ref="A5:A10">A4+0.2</f>
        <v>0.6000000000000001</v>
      </c>
      <c r="B5">
        <f>(B4+B6)/2</f>
        <v>0.54</v>
      </c>
      <c r="C5">
        <f aca="true" t="shared" si="1" ref="C5:H5">(C4+C6)/2</f>
        <v>0.6074999999999999</v>
      </c>
      <c r="D5">
        <f t="shared" si="1"/>
        <v>0.66</v>
      </c>
      <c r="E5">
        <f t="shared" si="1"/>
        <v>0.69</v>
      </c>
      <c r="F5">
        <f t="shared" si="1"/>
        <v>0.7150000000000001</v>
      </c>
      <c r="G5">
        <f t="shared" si="1"/>
        <v>0.7324999999999999</v>
      </c>
      <c r="H5">
        <f t="shared" si="1"/>
        <v>0.745</v>
      </c>
    </row>
    <row r="6" spans="1:8" ht="12.75">
      <c r="A6">
        <f t="shared" si="0"/>
        <v>0.8</v>
      </c>
      <c r="B6">
        <v>0.385</v>
      </c>
      <c r="C6">
        <v>0.475</v>
      </c>
      <c r="D6">
        <v>0.545</v>
      </c>
      <c r="E6">
        <v>0.585</v>
      </c>
      <c r="F6">
        <v>0.62</v>
      </c>
      <c r="G6">
        <v>0.645</v>
      </c>
      <c r="H6">
        <v>0.66</v>
      </c>
    </row>
    <row r="7" spans="1:8" ht="12.75">
      <c r="A7">
        <f t="shared" si="0"/>
        <v>1</v>
      </c>
      <c r="B7">
        <v>0.245</v>
      </c>
      <c r="C7">
        <v>0.36</v>
      </c>
      <c r="D7">
        <v>0.44</v>
      </c>
      <c r="E7">
        <v>0.495</v>
      </c>
      <c r="F7">
        <v>0.53</v>
      </c>
      <c r="G7">
        <v>0.56</v>
      </c>
      <c r="H7">
        <v>0.585</v>
      </c>
    </row>
    <row r="8" spans="1:8" ht="12.75">
      <c r="A8">
        <f t="shared" si="0"/>
        <v>1.2</v>
      </c>
      <c r="B8">
        <v>0.16</v>
      </c>
      <c r="C8">
        <v>0.28</v>
      </c>
      <c r="D8">
        <v>0.36</v>
      </c>
      <c r="E8">
        <v>0.42</v>
      </c>
      <c r="F8">
        <v>0.46</v>
      </c>
      <c r="G8">
        <v>0.492</v>
      </c>
      <c r="H8">
        <v>0.523</v>
      </c>
    </row>
    <row r="9" spans="1:8" ht="12.75">
      <c r="A9">
        <f t="shared" si="0"/>
        <v>1.4</v>
      </c>
      <c r="B9">
        <v>0.122</v>
      </c>
      <c r="C9">
        <v>0.228</v>
      </c>
      <c r="D9">
        <v>0.3</v>
      </c>
      <c r="E9">
        <v>0.362</v>
      </c>
      <c r="F9">
        <v>0.4</v>
      </c>
      <c r="G9">
        <v>0.435</v>
      </c>
      <c r="H9">
        <v>0.47</v>
      </c>
    </row>
    <row r="10" spans="1:8" ht="12.75">
      <c r="A10">
        <f t="shared" si="0"/>
        <v>1.5999999999999999</v>
      </c>
      <c r="B10">
        <v>0.097</v>
      </c>
      <c r="C10">
        <v>0.19</v>
      </c>
      <c r="D10">
        <v>0.26</v>
      </c>
      <c r="E10">
        <v>0.315</v>
      </c>
      <c r="F10">
        <v>0.36</v>
      </c>
      <c r="G10">
        <v>0.392</v>
      </c>
      <c r="H10">
        <v>0.43</v>
      </c>
    </row>
    <row r="12" spans="1:4" ht="12.75">
      <c r="A12" t="s">
        <v>11</v>
      </c>
      <c r="D12" t="s">
        <v>14</v>
      </c>
    </row>
    <row r="13" spans="1:11" ht="12.75">
      <c r="A13" t="s">
        <v>12</v>
      </c>
      <c r="B13" s="3">
        <v>100</v>
      </c>
      <c r="C13">
        <v>131</v>
      </c>
      <c r="D13">
        <v>138</v>
      </c>
      <c r="E13">
        <v>143</v>
      </c>
      <c r="F13">
        <v>155</v>
      </c>
      <c r="G13">
        <v>167</v>
      </c>
      <c r="H13">
        <v>182</v>
      </c>
      <c r="I13">
        <v>194</v>
      </c>
      <c r="J13" s="3">
        <v>200</v>
      </c>
      <c r="K13">
        <v>235</v>
      </c>
    </row>
    <row r="14" spans="1:11" ht="12.75">
      <c r="A14" t="s">
        <v>20</v>
      </c>
      <c r="B14" s="3">
        <f>B13*2.9</f>
        <v>290</v>
      </c>
      <c r="C14" s="5">
        <f>C13*2.9</f>
        <v>379.9</v>
      </c>
      <c r="D14" s="5">
        <f aca="true" t="shared" si="2" ref="D14:I14">D13*2.9</f>
        <v>400.2</v>
      </c>
      <c r="E14" s="5">
        <f t="shared" si="2"/>
        <v>414.7</v>
      </c>
      <c r="F14" s="5">
        <f t="shared" si="2"/>
        <v>449.5</v>
      </c>
      <c r="G14" s="5">
        <f t="shared" si="2"/>
        <v>484.3</v>
      </c>
      <c r="H14" s="5">
        <f t="shared" si="2"/>
        <v>527.8</v>
      </c>
      <c r="I14" s="5">
        <f t="shared" si="2"/>
        <v>562.6</v>
      </c>
      <c r="J14" s="3">
        <f>J13*2.9</f>
        <v>580</v>
      </c>
      <c r="K14" s="3">
        <f>K13*2.9</f>
        <v>681.5</v>
      </c>
    </row>
    <row r="15" spans="1:9" ht="12.75">
      <c r="A15" t="s">
        <v>13</v>
      </c>
      <c r="C15">
        <v>1.6</v>
      </c>
      <c r="D15">
        <v>1.5</v>
      </c>
      <c r="E15">
        <v>1.4</v>
      </c>
      <c r="F15">
        <v>1.3</v>
      </c>
      <c r="G15">
        <v>1.2</v>
      </c>
      <c r="H15">
        <v>1.1</v>
      </c>
      <c r="I15">
        <v>1</v>
      </c>
    </row>
    <row r="16" spans="1:9" ht="12.75">
      <c r="A16" t="s">
        <v>15</v>
      </c>
      <c r="C16" s="2">
        <f>1/C15</f>
        <v>0.625</v>
      </c>
      <c r="D16" s="2">
        <f aca="true" t="shared" si="3" ref="D16:I16">1/D15</f>
        <v>0.6666666666666666</v>
      </c>
      <c r="E16" s="2">
        <f t="shared" si="3"/>
        <v>0.7142857142857143</v>
      </c>
      <c r="F16" s="2">
        <f t="shared" si="3"/>
        <v>0.7692307692307692</v>
      </c>
      <c r="G16" s="2">
        <f t="shared" si="3"/>
        <v>0.8333333333333334</v>
      </c>
      <c r="H16" s="2">
        <f t="shared" si="3"/>
        <v>0.9090909090909091</v>
      </c>
      <c r="I16" s="2">
        <f t="shared" si="3"/>
        <v>1</v>
      </c>
    </row>
    <row r="17" spans="1:10" ht="12.75">
      <c r="A17" t="s">
        <v>21</v>
      </c>
      <c r="B17" s="4">
        <v>1</v>
      </c>
      <c r="C17" s="2">
        <f>C16/0.9</f>
        <v>0.6944444444444444</v>
      </c>
      <c r="D17" s="2">
        <f aca="true" t="shared" si="4" ref="D17:I17">D16/0.9</f>
        <v>0.7407407407407407</v>
      </c>
      <c r="E17" s="2">
        <f t="shared" si="4"/>
        <v>0.7936507936507936</v>
      </c>
      <c r="F17" s="2">
        <f t="shared" si="4"/>
        <v>0.8547008547008546</v>
      </c>
      <c r="G17" s="2">
        <f t="shared" si="4"/>
        <v>0.9259259259259259</v>
      </c>
      <c r="H17" s="2">
        <f t="shared" si="4"/>
        <v>1.01010101010101</v>
      </c>
      <c r="I17" s="2">
        <f t="shared" si="4"/>
        <v>1.1111111111111112</v>
      </c>
      <c r="J17" s="4">
        <v>1.428</v>
      </c>
    </row>
    <row r="18" spans="1:10" ht="12.75">
      <c r="A18" t="s">
        <v>22</v>
      </c>
      <c r="B18" s="4">
        <v>0.555</v>
      </c>
      <c r="C18" s="2">
        <f>C16/1.15</f>
        <v>0.5434782608695653</v>
      </c>
      <c r="D18" s="2">
        <f aca="true" t="shared" si="5" ref="D18:I18">D16/1.15</f>
        <v>0.5797101449275363</v>
      </c>
      <c r="E18" s="2">
        <f t="shared" si="5"/>
        <v>0.6211180124223603</v>
      </c>
      <c r="F18" s="2">
        <f t="shared" si="5"/>
        <v>0.6688963210702341</v>
      </c>
      <c r="G18" s="2">
        <f t="shared" si="5"/>
        <v>0.7246376811594204</v>
      </c>
      <c r="H18" s="2">
        <f t="shared" si="5"/>
        <v>0.7905138339920948</v>
      </c>
      <c r="I18" s="2">
        <f t="shared" si="5"/>
        <v>0.8695652173913044</v>
      </c>
      <c r="J18" s="4">
        <v>0.769</v>
      </c>
    </row>
    <row r="19" spans="1:11" ht="12.75">
      <c r="A19" t="s">
        <v>17</v>
      </c>
      <c r="B19" s="6">
        <f>1/1.4</f>
        <v>0.7142857142857143</v>
      </c>
      <c r="C19" s="6">
        <f>1/1.15</f>
        <v>0.8695652173913044</v>
      </c>
      <c r="D19" s="6">
        <f>1/1.1</f>
        <v>0.9090909090909091</v>
      </c>
      <c r="E19" s="6">
        <v>0.95</v>
      </c>
      <c r="F19" s="6">
        <f>1/0.94</f>
        <v>1.0638297872340425</v>
      </c>
      <c r="G19" s="6">
        <v>1.17</v>
      </c>
      <c r="H19" s="6">
        <f>1/0.78</f>
        <v>1.282051282051282</v>
      </c>
      <c r="I19" s="6">
        <v>1.34</v>
      </c>
      <c r="J19" s="6">
        <f>1/0.73</f>
        <v>1.36986301369863</v>
      </c>
      <c r="K19" s="6">
        <f>1/0.68</f>
        <v>1.4705882352941175</v>
      </c>
    </row>
    <row r="20" spans="1:11" ht="12.75">
      <c r="A20" t="s">
        <v>16</v>
      </c>
      <c r="B20" s="6">
        <f>1/1.63</f>
        <v>0.6134969325153374</v>
      </c>
      <c r="C20" s="6">
        <f>1/1.42</f>
        <v>0.7042253521126761</v>
      </c>
      <c r="D20" s="6">
        <f>1/1.37</f>
        <v>0.7299270072992701</v>
      </c>
      <c r="E20" s="6">
        <v>0.75</v>
      </c>
      <c r="F20" s="6">
        <f>1/1.24</f>
        <v>0.8064516129032259</v>
      </c>
      <c r="G20" s="6">
        <v>0.86</v>
      </c>
      <c r="H20" s="6">
        <f>1/1.08</f>
        <v>0.9259259259259258</v>
      </c>
      <c r="I20" s="6">
        <v>0.98</v>
      </c>
      <c r="J20" s="6">
        <v>1</v>
      </c>
      <c r="K20" s="6">
        <f>1/0.96</f>
        <v>1.0416666666666667</v>
      </c>
    </row>
    <row r="21" ht="12.75">
      <c r="A21" t="s">
        <v>18</v>
      </c>
    </row>
    <row r="22" ht="12.75">
      <c r="A22" s="3" t="s">
        <v>19</v>
      </c>
    </row>
    <row r="23" ht="12.75">
      <c r="A23" s="7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Williams</dc:creator>
  <cp:keywords/>
  <dc:description/>
  <cp:lastModifiedBy>Arthur Williams</cp:lastModifiedBy>
  <dcterms:created xsi:type="dcterms:W3CDTF">2009-03-31T10:28:36Z</dcterms:created>
  <dcterms:modified xsi:type="dcterms:W3CDTF">2013-08-06T16:12:34Z</dcterms:modified>
  <cp:category/>
  <cp:version/>
  <cp:contentType/>
  <cp:contentStatus/>
</cp:coreProperties>
</file>